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sd-my.sharepoint.com/personal/dsuder_tesd17_org/Documents/OPERATIONS_ DEPARTMENT (NEW)/MAINTENANCE/PHG/PHG DOMESTIC WATER LINE PROJECT/"/>
    </mc:Choice>
  </mc:AlternateContent>
  <xr:revisionPtr revIDLastSave="0" documentId="14_{3C476D6E-D35E-4D4F-A900-F12BCEFCAD60}" xr6:coauthVersionLast="41" xr6:coauthVersionMax="41" xr10:uidLastSave="{00000000-0000-0000-0000-000000000000}"/>
  <bookViews>
    <workbookView xWindow="-98" yWindow="-98" windowWidth="20715" windowHeight="132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E24" i="1" s="1"/>
  <c r="F23" i="1"/>
  <c r="F22" i="1"/>
  <c r="F21" i="1"/>
  <c r="I184" i="1" l="1"/>
  <c r="H184" i="1"/>
  <c r="G184" i="1"/>
  <c r="E184" i="1" s="1"/>
  <c r="I189" i="1"/>
  <c r="H189" i="1"/>
  <c r="G189" i="1"/>
  <c r="E189" i="1" s="1"/>
  <c r="I178" i="1"/>
  <c r="H178" i="1"/>
  <c r="G178" i="1"/>
  <c r="H169" i="1"/>
  <c r="I161" i="1"/>
  <c r="H161" i="1"/>
  <c r="G161" i="1"/>
  <c r="I153" i="1"/>
  <c r="H153" i="1"/>
  <c r="G153" i="1"/>
  <c r="I145" i="1"/>
  <c r="H145" i="1"/>
  <c r="G145" i="1"/>
  <c r="E145" i="1" s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E215" i="1" s="1"/>
  <c r="I207" i="1"/>
  <c r="H207" i="1"/>
  <c r="G207" i="1"/>
  <c r="E153" i="1" l="1"/>
  <c r="E161" i="1"/>
  <c r="E52" i="1"/>
  <c r="E207" i="1"/>
  <c r="E29" i="1"/>
  <c r="E37" i="1"/>
  <c r="E131" i="1"/>
  <c r="E117" i="1"/>
  <c r="E178" i="1"/>
  <c r="I194" i="1"/>
  <c r="H194" i="1"/>
  <c r="G194" i="1"/>
  <c r="I172" i="1"/>
  <c r="H172" i="1"/>
  <c r="G172" i="1"/>
  <c r="E172" i="1" s="1"/>
  <c r="E194" i="1" l="1"/>
  <c r="G45" i="1"/>
  <c r="H45" i="1"/>
  <c r="I45" i="1"/>
  <c r="I216" i="1" s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H216" i="1" l="1"/>
  <c r="E150" i="1"/>
  <c r="E45" i="1"/>
  <c r="E216" i="1" s="1"/>
  <c r="G216" i="1"/>
  <c r="E87" i="1"/>
  <c r="E102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<sst xmlns="http://schemas.openxmlformats.org/spreadsheetml/2006/main" count="411" uniqueCount="399">
  <si>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</si>
  <si>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</si>
  <si>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</si>
  <si>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</si>
  <si>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</si>
  <si>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</si>
  <si>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</si>
  <si>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</si>
  <si>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</si>
  <si>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</si>
  <si>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</si>
  <si>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</si>
  <si>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</si>
  <si>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</si>
  <si>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</si>
  <si>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</si>
  <si>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</si>
  <si>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</si>
  <si>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</si>
  <si>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</si>
  <si>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</si>
  <si>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</si>
  <si>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</si>
  <si>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</si>
  <si>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</si>
  <si>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</si>
  <si>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</si>
  <si>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</si>
  <si>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</si>
  <si>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</si>
  <si>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</si>
  <si>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</si>
  <si>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</si>
  <si>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</si>
  <si>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</si>
  <si>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</si>
  <si>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</si>
  <si>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</si>
  <si>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</si>
  <si>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</si>
  <si>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</si>
  <si>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</si>
  <si>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</si>
  <si>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</si>
  <si>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</si>
  <si>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</si>
  <si>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</si>
  <si>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</si>
  <si>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</si>
  <si>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</si>
  <si>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</si>
  <si>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</si>
  <si>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</si>
  <si>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</si>
  <si>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</si>
  <si>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</si>
  <si>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</si>
  <si>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</si>
  <si>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</si>
  <si>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</si>
  <si>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</si>
  <si>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</si>
  <si>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</si>
  <si>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</si>
  <si>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</si>
  <si>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</si>
  <si>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</si>
  <si>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</si>
  <si>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</si>
  <si>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</si>
  <si>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</si>
  <si>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</si>
  <si>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</si>
  <si>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</si>
  <si>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</si>
  <si>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</si>
  <si>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</si>
  <si>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</si>
  <si>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</si>
  <si>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</si>
  <si>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</si>
  <si>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</si>
  <si>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</si>
  <si>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</si>
  <si>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</si>
  <si>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</si>
  <si>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</si>
  <si>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</si>
  <si>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</si>
  <si>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</si>
  <si>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</si>
  <si>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</si>
  <si>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</si>
  <si>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</si>
  <si>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</si>
  <si>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</si>
  <si>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</si>
  <si>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</si>
  <si>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</si>
  <si>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</si>
  <si>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</si>
  <si>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</si>
  <si>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</si>
  <si>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</si>
  <si>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</si>
  <si>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</si>
  <si>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</si>
  <si>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</si>
  <si>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</si>
  <si>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</si>
  <si>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</si>
  <si>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</si>
  <si>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</si>
  <si>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</si>
  <si>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</si>
  <si>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</si>
  <si>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</si>
  <si>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</si>
  <si>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</si>
  <si>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</si>
  <si>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</si>
  <si>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</si>
  <si>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</si>
  <si>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</si>
  <si>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</si>
  <si>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</si>
  <si>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</si>
  <si>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</si>
  <si>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</si>
  <si>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</si>
  <si>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</si>
  <si>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</si>
  <si>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</si>
  <si>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</si>
  <si>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</si>
  <si>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</si>
  <si>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</si>
  <si>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</si>
  <si>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</si>
  <si>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</si>
  <si>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</si>
  <si>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</si>
  <si>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</si>
  <si>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</si>
  <si>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</si>
  <si>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</si>
  <si>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</si>
  <si>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</si>
  <si>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</si>
  <si>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</si>
  <si>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</si>
  <si>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</si>
  <si>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</si>
  <si>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</si>
  <si>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</si>
  <si>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</si>
  <si>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</si>
  <si>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</si>
  <si>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</si>
  <si>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</si>
  <si>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</si>
  <si>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</si>
  <si>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</si>
  <si>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</si>
  <si>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</si>
  <si>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</si>
  <si>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</si>
  <si>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</si>
  <si>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</si>
  <si>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</si>
  <si>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</si>
  <si>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</si>
  <si>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</si>
  <si>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</si>
  <si>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</si>
  <si>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</si>
  <si>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</si>
  <si>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</si>
  <si>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</si>
  <si>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</si>
  <si>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</si>
  <si>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</si>
  <si>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</si>
  <si>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</si>
  <si>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</si>
  <si>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</si>
  <si>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</si>
  <si>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</si>
  <si>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</si>
  <si>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</si>
  <si>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</si>
  <si>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</si>
  <si>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</si>
  <si>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</si>
  <si>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</si>
  <si>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</si>
  <si>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</si>
  <si>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</si>
  <si>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</si>
  <si>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</si>
  <si>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</si>
  <si>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</si>
  <si>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</si>
  <si>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</si>
  <si>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</si>
  <si>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</si>
  <si>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</si>
  <si>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</si>
  <si>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</si>
  <si>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</si>
  <si>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</si>
  <si>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</si>
  <si>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</si>
  <si>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</si>
  <si>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</si>
  <si>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</si>
  <si>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</si>
  <si>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</si>
  <si>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</si>
  <si>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</si>
  <si>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</si>
  <si>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</si>
  <si>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</si>
  <si>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</si>
  <si>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</si>
  <si>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</si>
  <si>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</si>
  <si>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</si>
  <si>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</si>
  <si>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</si>
  <si>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</si>
  <si>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</si>
  <si>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</si>
  <si>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</si>
  <si>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</si>
  <si>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</si>
  <si>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</si>
  <si>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</si>
  <si>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</si>
  <si>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</si>
  <si>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</si>
  <si>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</si>
  <si>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</si>
  <si>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</si>
  <si>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</si>
  <si>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</si>
  <si>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</si>
  <si>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</si>
  <si>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</si>
  <si>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</si>
  <si>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</si>
  <si>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</si>
  <si>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</si>
  <si>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</si>
  <si>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</si>
  <si>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</si>
  <si>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</si>
  <si>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</si>
  <si>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</si>
  <si>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</si>
  <si>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</si>
  <si>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</si>
  <si>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</si>
  <si>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</si>
  <si>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</si>
  <si>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</si>
  <si>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</si>
  <si>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</si>
  <si>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</si>
  <si>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</si>
  <si>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</si>
  <si>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</si>
  <si>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</si>
  <si>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</si>
  <si>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</si>
  <si>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</si>
  <si>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</si>
  <si>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</si>
  <si>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</si>
  <si>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</si>
  <si>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</si>
  <si>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</si>
  <si>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</si>
  <si>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</si>
  <si>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</si>
  <si>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</si>
  <si>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</si>
  <si>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</si>
  <si>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</si>
  <si>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</si>
  <si>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</si>
  <si>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</si>
  <si>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</si>
  <si>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</si>
  <si>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</si>
  <si>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</si>
  <si>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</si>
  <si>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</si>
  <si>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</si>
  <si>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</si>
  <si>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</si>
  <si>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</si>
  <si>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</si>
  <si>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</si>
  <si>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</si>
  <si>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</si>
  <si>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</si>
  <si>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</si>
  <si>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</si>
  <si>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</si>
  <si>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</si>
  <si>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</si>
  <si>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</si>
  <si>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</si>
  <si>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</si>
  <si>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</si>
  <si>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</si>
  <si>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</si>
  <si>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</si>
  <si>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</si>
  <si>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</si>
  <si>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</si>
  <si>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</si>
  <si>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</si>
  <si>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</si>
  <si>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</si>
  <si>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</si>
  <si>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</si>
  <si>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</si>
  <si>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</si>
  <si>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</si>
  <si>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</si>
  <si>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</si>
  <si>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</si>
  <si>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</si>
  <si>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</si>
  <si>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</si>
  <si>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</si>
  <si>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</si>
  <si>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</si>
  <si>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</si>
  <si>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</si>
  <si>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</si>
  <si>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</si>
  <si>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</si>
  <si>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</si>
  <si>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</si>
  <si>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</si>
  <si>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</si>
  <si>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</si>
  <si>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</si>
  <si>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</si>
  <si>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</si>
  <si>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</si>
  <si>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</si>
  <si>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</si>
  <si>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</si>
  <si>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</si>
  <si>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</si>
  <si>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</si>
  <si>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</si>
  <si>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</si>
  <si>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</si>
  <si>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</si>
  <si>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</si>
  <si>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</si>
  <si>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</si>
  <si>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</si>
  <si>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</si>
  <si>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</si>
  <si>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</si>
  <si>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</si>
  <si>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</si>
  <si>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</si>
  <si>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</si>
  <si>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</si>
  <si>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</si>
  <si>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</si>
  <si>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</si>
  <si>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</si>
  <si>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</si>
  <si>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</si>
  <si>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</si>
  <si>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</si>
  <si>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</si>
  <si>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</si>
  <si>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</si>
  <si>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</si>
  <si>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</si>
  <si>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</si>
  <si>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</si>
  <si>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</si>
  <si>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</si>
  <si>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ADM Group Inc.</t>
  </si>
  <si>
    <t>Maricopa</t>
  </si>
  <si>
    <t>Maricopa / Tolleson</t>
  </si>
  <si>
    <t>PH Gonzales Elementary</t>
  </si>
  <si>
    <t>Tolleson ES District</t>
  </si>
  <si>
    <t>Waterline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</si>
</sst>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zoomScaleNormal="100" zoomScaleSheetLayoutView="100" workbookViewId="0">
      <selection activeCell="Q181" sqref="Q181"/>
    </sheetView>
  </sheetViews>
  <sheetFormatPr defaultColWidth="0.265625" defaultRowHeight="12.75"/>
  <cols>
    <col min="1" max="1" width="0.59765625" customWidth="1"/>
    <col min="2" max="2" width="10" customWidth="1"/>
    <col min="3" max="3" width="27" customWidth="1"/>
    <col min="4" max="4" width="0.73046875" style="46" customWidth="1"/>
    <col min="5" max="5" width="16.1328125" style="26" customWidth="1"/>
    <col min="6" max="6" width="13.1328125" style="59" customWidth="1"/>
    <col min="7" max="7" width="17.1328125" style="47" customWidth="1"/>
    <col min="8" max="8" width="16.1328125" style="47" customWidth="1"/>
    <col min="9" max="9" width="16.1328125" style="48" customWidth="1"/>
    <col min="10" max="10" width="0.73046875" style="23" customWidth="1"/>
    <col min="11" max="11" width="20.3984375" style="103" customWidth="1"/>
    <col min="12" max="12" width="10.59765625" style="104" hidden="1" customWidth="1"/>
    <col min="13" max="13" width="2.1328125" style="104" customWidth="1"/>
    <col min="14" max="14" width="20.3984375" style="103" customWidth="1"/>
    <col min="15" max="15" width="10.59765625" style="104" hidden="1" customWidth="1"/>
    <col min="16" max="16" width="2.1328125" style="104" customWidth="1"/>
    <col min="17" max="17" width="20.3984375" style="103" customWidth="1"/>
    <col min="18" max="18" width="10.59765625" style="104" hidden="1" customWidth="1"/>
    <col min="19" max="19" width="2.1328125" style="104" customWidth="1"/>
    <col min="20" max="20" width="20.3984375" style="103" customWidth="1"/>
    <col min="21" max="21" width="10.59765625" style="104" hidden="1" customWidth="1"/>
    <col min="22" max="22" width="2.1328125" style="104" customWidth="1"/>
    <col min="23" max="23" width="20.3984375" style="103" customWidth="1"/>
    <col min="24" max="24" width="10.59765625" style="104" hidden="1" customWidth="1"/>
    <col min="25" max="25" width="2.1328125" style="104" customWidth="1"/>
    <col min="26" max="67" width="0.265625" style="105"/>
    <col min="68" max="137" width="0.265625" style="106"/>
  </cols>
  <sheetData>
    <row r="1" spans="1:137" ht="13.5" thickBot="1">
      <c r="A1" s="344"/>
      <c r="B1" s="344"/>
      <c r="C1" s="344"/>
      <c r="D1" s="345"/>
      <c r="E1" s="351" t="s">
        <v>383</v>
      </c>
      <c r="F1" s="352"/>
      <c r="G1" s="352"/>
      <c r="H1" s="352"/>
      <c r="I1" s="352"/>
      <c r="J1" s="353"/>
    </row>
    <row r="2" spans="1:137" s="1" customFormat="1" ht="13.15">
      <c r="A2" s="346" t="s">
        <v>386</v>
      </c>
      <c r="B2" s="347"/>
      <c r="C2" s="347"/>
      <c r="D2" s="348"/>
      <c r="E2" s="357" t="s">
        <v>198</v>
      </c>
      <c r="F2" s="347"/>
      <c r="G2" s="347"/>
      <c r="H2" s="347"/>
      <c r="I2" s="347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4"/>
      <c r="F3" s="355"/>
      <c r="G3" s="355"/>
      <c r="H3" s="355"/>
      <c r="I3" s="355"/>
      <c r="J3" s="356"/>
      <c r="N3" s="105"/>
    </row>
    <row r="4" spans="1:137" ht="4.5" customHeight="1" thickBot="1">
      <c r="A4" s="349"/>
      <c r="B4" s="349"/>
      <c r="C4" s="349"/>
      <c r="D4" s="349"/>
      <c r="E4" s="349"/>
      <c r="F4" s="349"/>
      <c r="G4" s="349"/>
      <c r="H4" s="349"/>
      <c r="I4" s="349"/>
      <c r="J4" s="350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39" t="s">
        <v>397</v>
      </c>
      <c r="F5" s="340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3"/>
      <c r="F6" s="342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1" t="s">
        <v>393</v>
      </c>
      <c r="F7" s="34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3"/>
      <c r="F8" s="34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41" t="s">
        <v>394</v>
      </c>
      <c r="F9" s="34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1" t="s">
        <v>396</v>
      </c>
      <c r="F10" s="34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60" t="s">
        <v>398</v>
      </c>
      <c r="F11" s="36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2" t="s">
        <v>395</v>
      </c>
      <c r="F12" s="363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297000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 t="str">
        <f>F26</f>
        <v/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>
        <v>5000</v>
      </c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>
        <v>14000</v>
      </c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19000</v>
      </c>
      <c r="F29" s="179" t="str">
        <f>IFERROR((#REF!/#REF!),"")</f>
        <v/>
      </c>
      <c r="G29" s="53">
        <f>SUM(G26:G28)</f>
        <v>5000</v>
      </c>
      <c r="H29" s="53">
        <f>SUM(H26:H28)</f>
        <v>14000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>
        <v>14500</v>
      </c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14500</v>
      </c>
      <c r="F37" s="148" t="str">
        <f>IFERROR((#REF!/#REF!),"")</f>
        <v/>
      </c>
      <c r="G37" s="52">
        <f>SUM(G31:G36)</f>
        <v>14500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1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1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>
        <v>14580</v>
      </c>
      <c r="H191" s="251">
        <v>17500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32080</v>
      </c>
      <c r="F194" s="148" t="str">
        <f>IFERROR((#REF!/#REF!),"")</f>
        <v/>
      </c>
      <c r="G194" s="180">
        <f>SUM(G191:G193)</f>
        <v>14580</v>
      </c>
      <c r="H194" s="180">
        <f>SUM(H191:H193)</f>
        <v>17500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>
        <v>18250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18250</v>
      </c>
      <c r="F207" s="148" t="str">
        <f>IFERROR((#REF!/#REF!),"")</f>
        <v/>
      </c>
      <c r="G207" s="180">
        <f>SUM(G196:G206)</f>
        <v>0</v>
      </c>
      <c r="H207" s="180">
        <f>SUM(H196:H206)</f>
        <v>18250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>
        <v>100600</v>
      </c>
      <c r="F209" s="323" t="str">
        <f>IFERROR((#REF!+G209/#REF!),"")</f>
        <v/>
      </c>
      <c r="G209" s="251">
        <v>100600</v>
      </c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100600</v>
      </c>
      <c r="F215" s="148" t="str">
        <f>IFERROR((#REF!/#REF!),"")</f>
        <v/>
      </c>
      <c r="G215" s="180">
        <f>SUM(G209:G214)</f>
        <v>100600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184430</v>
      </c>
      <c r="F216" s="170"/>
      <c r="G216" s="72">
        <f>SUM(G24,G29,G37,G45,G52,G59,G75,G87,G102,G117,G131,G139,G145,G150,G153,G161,G169,G172,G178,G184,G189,G194,G207,G215)</f>
        <v>134680</v>
      </c>
      <c r="H216" s="72">
        <f>SUM(H24,H29,H37,H45,H52,H59,H75,H87,H102,H117,H131,H139,H145,H150,H153,H161,H169,H172,H178,H184,H189,H194,H207,H215)</f>
        <v>49750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0.23921885521885522</v>
      </c>
      <c r="C218" s="35" t="s">
        <v>172</v>
      </c>
      <c r="D218" s="14"/>
      <c r="E218" s="77"/>
      <c r="F218" s="331">
        <f t="shared" si="2"/>
        <v>71048</v>
      </c>
      <c r="G218" s="302">
        <v>71048</v>
      </c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18280</v>
      </c>
      <c r="G220" s="302">
        <v>18280</v>
      </c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6.8249158249158249E-3</v>
      </c>
      <c r="C222" s="38" t="s">
        <v>174</v>
      </c>
      <c r="D222" s="37"/>
      <c r="E222" s="79"/>
      <c r="F222" s="323">
        <f t="shared" si="2"/>
        <v>2027</v>
      </c>
      <c r="G222" s="304">
        <v>2027</v>
      </c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1.7269360269360268E-2</v>
      </c>
      <c r="C223" s="40" t="s">
        <v>175</v>
      </c>
      <c r="D223" s="37"/>
      <c r="E223" s="79"/>
      <c r="F223" s="323">
        <f t="shared" si="2"/>
        <v>5129</v>
      </c>
      <c r="G223" s="304">
        <v>5129</v>
      </c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5.4161616161616161E-2</v>
      </c>
      <c r="C224" s="41" t="s">
        <v>176</v>
      </c>
      <c r="D224" s="37"/>
      <c r="E224" s="80"/>
      <c r="F224" s="325">
        <f t="shared" si="2"/>
        <v>16086</v>
      </c>
      <c r="G224" s="306">
        <v>16086</v>
      </c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112570</v>
      </c>
      <c r="F225" s="171"/>
      <c r="G225" s="43">
        <f>SUM(G217:G224)</f>
        <v>112570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0.4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8">
        <f>E216+E225</f>
        <v>297000</v>
      </c>
      <c r="F226" s="35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Lou Ayre</dc:creator>
  <cp:lastModifiedBy>Suder, David</cp:lastModifiedBy>
  <cp:lastPrinted>2021-01-14T19:19:27Z</cp:lastPrinted>
  <dcterms:created xsi:type="dcterms:W3CDTF">2006-08-31T18:48:44Z</dcterms:created>
  <dcterms:modified xsi:type="dcterms:W3CDTF">2021-01-14T19:29:17Z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